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19035" windowHeight="7590"/>
  </bookViews>
  <sheets>
    <sheet name="Sheet 1" sheetId="1" r:id="rId1"/>
    <sheet name="Chk" sheetId="3" r:id="rId2"/>
  </sheets>
  <calcPr calcId="162913"/>
</workbook>
</file>

<file path=xl/calcChain.xml><?xml version="1.0" encoding="utf-8"?>
<calcChain xmlns="http://schemas.openxmlformats.org/spreadsheetml/2006/main">
  <c r="I6" i="1" l="1"/>
  <c r="I5" i="1"/>
  <c r="I4" i="1"/>
  <c r="I38" i="1"/>
  <c r="I32" i="1"/>
  <c r="I34" i="1" s="1"/>
  <c r="H32" i="1"/>
  <c r="H34" i="1"/>
  <c r="I40" i="1"/>
  <c r="H40" i="1"/>
  <c r="H38" i="1"/>
  <c r="I12" i="1"/>
  <c r="H12" i="1"/>
  <c r="I13" i="1"/>
  <c r="H13" i="1"/>
  <c r="J22" i="1"/>
  <c r="D26" i="1"/>
  <c r="C38" i="1"/>
  <c r="B38" i="1"/>
  <c r="C37" i="1"/>
  <c r="B37" i="1"/>
  <c r="C32" i="1"/>
  <c r="B32"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<sst xmlns="http://schemas.openxmlformats.org/spreadsheetml/2006/main" count="134" uniqueCount="97">
  <si>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</si>
  <si>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</si>
  <si>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</si>
  <si>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</si>
  <si>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</si>
  <si>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</si>
  <si>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</si>
  <si>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</si>
  <si>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</si>
  <si>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</si>
  <si>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</si>
  <si>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</si>
  <si>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</si>
  <si>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</si>
  <si>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</si>
  <si>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</si>
  <si>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</si>
  <si>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</si>
  <si>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</si>
  <si>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</si>
  <si>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</si>
  <si>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</si>
  <si>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</si>
  <si>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</si>
  <si>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</si>
  <si>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</si>
  <si>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</si>
  <si>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</si>
  <si>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</si>
  <si>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</si>
  <si>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</si>
  <si>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</si>
  <si>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</si>
  <si>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</si>
  <si>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</si>
  <si>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</si>
  <si>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</si>
  <si>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</si>
  <si>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</si>
  <si>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</si>
  <si>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</si>
  <si>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</si>
  <si>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</si>
  <si>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</si>
  <si>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</si>
  <si>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</si>
  <si>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</si>
  <si>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</si>
  <si>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</si>
  <si>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</si>
  <si>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</si>
  <si>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</si>
  <si>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</si>
  <si>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</si>
  <si>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</si>
  <si>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</si>
  <si>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</si>
  <si>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</si>
  <si>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</si>
  <si>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</si>
  <si>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</si>
  <si>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</si>
  <si>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</si>
  <si>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</si>
  <si>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</si>
  <si>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</si>
  <si>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</si>
  <si>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</si>
  <si>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</si>
  <si>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</si>
  <si>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</si>
  <si>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</si>
  <si>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11/13/2017</t>
  </si>
  <si>
    <t>11/12/2018</t>
  </si>
  <si>
    <t xml:space="preserve">+4 ug; +74 grad/prof; -1 non-degree </t>
  </si>
  <si>
    <t>-52 ug; -18 grad; -7 non-degree</t>
  </si>
  <si>
    <t>+7 non-degree</t>
  </si>
  <si>
    <t>-47 ug; -7 grad</t>
  </si>
  <si>
    <t>-34 ug; +40 grad</t>
  </si>
  <si>
    <t>+46 ug; +2 grad</t>
  </si>
  <si>
    <t>+58 ug; -7 grad; +0 non-degree</t>
  </si>
  <si>
    <t>-17 ug; +0 grad; +0 non-degree</t>
  </si>
  <si>
    <t>+44 grad/prof</t>
  </si>
  <si>
    <t>+38 ug; +58 grad/prof; +4 non-degree</t>
  </si>
  <si>
    <t>-5 ug; +3 grad</t>
  </si>
  <si>
    <t>-7 ug; -5 grad</t>
  </si>
  <si>
    <t>+18 ug; +43 grad/prof</t>
  </si>
  <si>
    <t>+64 ug; -7 grad; -6 non-degree</t>
  </si>
  <si>
    <t>+15 ug; +21 grad; +1 non-degree</t>
  </si>
  <si>
    <t>+53 ug; +68 grad/prof</t>
  </si>
  <si>
    <t>+6 non-degree</t>
  </si>
  <si>
    <t>-30 ug; +5 grad; -1 non-degree</t>
  </si>
  <si>
    <t>-25 ug; +19 hs; +0 non-degree</t>
  </si>
  <si>
    <t>Office of Institutional Research and Decision Support 11/12/2018</t>
  </si>
  <si>
    <t>* Spring 2018 headcount and credit hour totals represent the sum of School of Health and Rehabilitation Sciences and School of Physical Education and Tourism Management.</t>
  </si>
  <si>
    <t>Admin Tracking Group</t>
  </si>
  <si>
    <t>#Students enrolled at multiple campuses are counted twice at this time. Does not include GRD1 enrolled at winter term. Totals will be adjusted at census. Credits are not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</si>
</sst>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0">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0" fillId="2" borderId="9" xfId="0" applyNumberFormat="1" applyFont="1" applyFill="1" applyBorder="1" applyAlignment="1">
      <alignment horizontal="center" wrapText="1"/>
    </xf>
    <xf numFmtId="3" fontId="31" fillId="2" borderId="9" xfId="0" applyNumberFormat="1" applyFont="1" applyFill="1" applyBorder="1" applyAlignment="1">
      <alignment horizontal="center" wrapText="1"/>
    </xf>
    <xf numFmtId="3" fontId="31" fillId="2" borderId="9" xfId="0" applyNumberFormat="1" applyFont="1" applyFill="1" applyBorder="1" applyAlignment="1">
      <alignment horizontal="center" vertical="center" wrapText="1"/>
    </xf>
    <xf numFmtId="164" fontId="30"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1" fillId="2" borderId="3"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0" fontId="0" fillId="0" borderId="38" xfId="0" applyBorder="1" applyAlignment="1">
      <alignment vertic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4" fontId="31"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3" fontId="26" fillId="0" borderId="9"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2" fillId="5" borderId="29" xfId="0" applyNumberFormat="1" applyFont="1" applyFill="1" applyBorder="1" applyAlignment="1">
      <alignment horizontal="center" vertical="center" wrapText="1"/>
    </xf>
    <xf numFmtId="164" fontId="32" fillId="5" borderId="30" xfId="0" applyNumberFormat="1" applyFont="1" applyFill="1" applyBorder="1" applyAlignment="1">
      <alignment horizontal="center" vertical="center" wrapText="1"/>
    </xf>
    <xf numFmtId="3" fontId="30" fillId="2" borderId="9"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164" fontId="30"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49" fontId="0" fillId="0" borderId="42" xfId="0" applyNumberFormat="1" applyBorder="1"/>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0" fontId="0" fillId="0" borderId="0" xfId="0" applyAlignment="1">
      <alignment vertical="top" wrapText="1"/>
    </xf>
    <xf numFmtId="3" fontId="32"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3"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6" fillId="2" borderId="9" xfId="0" applyNumberFormat="1" applyFont="1" applyFill="1" applyBorder="1" applyAlignment="1">
      <alignment horizontal="center" wrapText="1"/>
    </xf>
    <xf numFmtId="164" fontId="26" fillId="2" borderId="1" xfId="0" applyNumberFormat="1" applyFont="1" applyFill="1" applyBorder="1" applyAlignment="1">
      <alignment horizontal="center" wrapText="1"/>
    </xf>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28" fillId="0" borderId="0" xfId="0" applyNumberFormat="1" applyFont="1" applyAlignment="1">
      <alignment horizontal="left"/>
    </xf>
    <xf numFmtId="0" fontId="29" fillId="0" borderId="0" xfId="0" applyFont="1" applyAlignment="1">
      <alignment horizontal="left"/>
    </xf>
    <xf numFmtId="0" fontId="21" fillId="0" borderId="4" xfId="0" applyFont="1" applyBorder="1" applyAlignment="1">
      <alignment wrapText="1"/>
    </xf>
    <xf numFmtId="0" fontId="21"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4" fillId="0" borderId="44"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7" fillId="0" borderId="0" xfId="0" applyFont="1" applyFill="1" applyBorder="1" applyAlignment="1">
      <alignment vertical="center" wrapText="1"/>
    </xf>
    <xf numFmtId="0" fontId="2" fillId="0" borderId="0" xfId="0" applyFont="1" applyFill="1" applyBorder="1" applyAlignment="1">
      <alignment wrapText="1"/>
    </xf>
    <xf numFmtId="164" fontId="31" fillId="2" borderId="12" xfId="0" applyNumberFormat="1" applyFont="1" applyFill="1" applyBorder="1" applyAlignment="1">
      <alignment horizontal="center" vertical="center" wrapText="1"/>
    </xf>
    <xf numFmtId="3" fontId="32" fillId="2" borderId="3"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164" fontId="32" fillId="2" borderId="15" xfId="0" applyNumberFormat="1" applyFont="1" applyFill="1" applyBorder="1" applyAlignment="1">
      <alignment horizontal="center" vertical="center" wrapText="1"/>
    </xf>
    <xf numFmtId="3" fontId="31" fillId="2" borderId="11" xfId="0" applyNumberFormat="1" applyFont="1" applyFill="1" applyBorder="1" applyAlignment="1">
      <alignment horizontal="center" vertical="center" wrapText="1"/>
    </xf>
    <xf numFmtId="3" fontId="32" fillId="3" borderId="9" xfId="0" applyNumberFormat="1" applyFont="1" applyFill="1" applyBorder="1" applyAlignment="1">
      <alignment horizontal="center" vertical="center" wrapText="1"/>
    </xf>
    <xf numFmtId="3" fontId="31" fillId="2" borderId="11" xfId="0" applyNumberFormat="1" applyFont="1" applyFill="1" applyBorder="1" applyAlignment="1">
      <alignment horizontal="center" wrapText="1"/>
    </xf>
    <xf numFmtId="0" fontId="14" fillId="0" borderId="40" xfId="0" applyFont="1" applyBorder="1"/>
    <xf numFmtId="3" fontId="31" fillId="0" borderId="9" xfId="0" applyNumberFormat="1" applyFont="1" applyFill="1" applyBorder="1" applyAlignment="1">
      <alignment horizontal="center" wrapText="1"/>
    </xf>
    <xf numFmtId="164" fontId="31" fillId="0" borderId="1" xfId="0" applyNumberFormat="1" applyFont="1" applyFill="1" applyBorder="1" applyAlignment="1">
      <alignment horizontal="center" wrapText="1"/>
    </xf>
    <xf numFmtId="49" fontId="4" fillId="0" borderId="45"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3" fontId="32" fillId="3" borderId="9" xfId="0" applyNumberFormat="1" applyFont="1" applyFill="1" applyBorder="1" applyAlignment="1">
      <alignment horizontal="center" wrapText="1"/>
    </xf>
    <xf numFmtId="164" fontId="32" fillId="3" borderId="1" xfId="0" applyNumberFormat="1" applyFont="1" applyFill="1" applyBorder="1" applyAlignment="1">
      <alignment horizontal="center" wrapText="1"/>
    </xf>
    <xf numFmtId="3" fontId="32" fillId="5" borderId="10" xfId="0" applyNumberFormat="1" applyFont="1" applyFill="1" applyBorder="1" applyAlignment="1">
      <alignment horizontal="center" wrapText="1"/>
    </xf>
    <xf numFmtId="164" fontId="32" fillId="5" borderId="2"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I7" sqref="I7"/>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71</v>
      </c>
      <c r="B1" s="182" t="s">
        <v>33</v>
      </c>
      <c r="C1" s="183"/>
      <c r="D1" s="183"/>
      <c r="E1" s="6"/>
      <c r="F1" s="14"/>
      <c r="G1" s="156">
        <v>43781</v>
      </c>
      <c r="H1" s="157"/>
      <c r="I1" s="157"/>
      <c r="J1" s="157"/>
      <c r="K1" s="157"/>
      <c r="L1" s="157"/>
    </row>
    <row r="2" spans="1:12" s="3" customFormat="1" ht="16.5" customHeight="1" thickBot="1" x14ac:dyDescent="0.3">
      <c r="A2" s="184" t="s">
        <v>4</v>
      </c>
      <c r="B2" s="185"/>
      <c r="C2" s="185"/>
      <c r="D2" s="63"/>
      <c r="E2" s="63"/>
      <c r="F2" s="15"/>
      <c r="G2" s="186" t="s">
        <v>5</v>
      </c>
      <c r="H2" s="185"/>
      <c r="I2" s="185"/>
      <c r="J2" s="185"/>
      <c r="K2" s="74"/>
      <c r="L2" s="75"/>
    </row>
    <row r="3" spans="1:12" s="1" customFormat="1" ht="15.75" thickBot="1" x14ac:dyDescent="0.3">
      <c r="A3" s="57" t="s">
        <v>2</v>
      </c>
      <c r="B3" s="58" t="s">
        <v>72</v>
      </c>
      <c r="C3" s="58" t="s">
        <v>73</v>
      </c>
      <c r="D3" s="62" t="s">
        <v>0</v>
      </c>
      <c r="E3" s="60" t="s">
        <v>1</v>
      </c>
      <c r="F3" s="50"/>
      <c r="G3" s="57" t="s">
        <v>2</v>
      </c>
      <c r="H3" s="58" t="s">
        <v>72</v>
      </c>
      <c r="I3" s="58" t="s">
        <v>73</v>
      </c>
      <c r="J3" s="59" t="s">
        <v>0</v>
      </c>
      <c r="K3" s="60" t="s">
        <v>1</v>
      </c>
      <c r="L3" s="22" t="s">
        <v>37</v>
      </c>
    </row>
    <row r="4" spans="1:12" ht="15" x14ac:dyDescent="0.25">
      <c r="A4" s="61" t="s">
        <v>20</v>
      </c>
      <c r="B4" s="64">
        <v>1131</v>
      </c>
      <c r="C4" s="64">
        <v>1401</v>
      </c>
      <c r="D4" s="197">
        <f t="shared" ref="D4:D23" si="0">C4-B4</f>
        <v>270</v>
      </c>
      <c r="E4" s="192">
        <f t="shared" ref="E4:E21" si="1">D4/B4</f>
        <v>0.23872679045092837</v>
      </c>
      <c r="F4" s="23"/>
      <c r="G4" s="56" t="s">
        <v>20</v>
      </c>
      <c r="H4" s="55">
        <v>103</v>
      </c>
      <c r="I4" s="55">
        <f>173+7</f>
        <v>180</v>
      </c>
      <c r="J4" s="199">
        <f>I4-H4</f>
        <v>77</v>
      </c>
      <c r="K4" s="87">
        <f>J4/H4</f>
        <v>0.74757281553398058</v>
      </c>
      <c r="L4" s="120" t="s">
        <v>74</v>
      </c>
    </row>
    <row r="5" spans="1:12" ht="15" x14ac:dyDescent="0.25">
      <c r="A5" s="24" t="s">
        <v>21</v>
      </c>
      <c r="B5" s="64">
        <v>5812</v>
      </c>
      <c r="C5" s="64">
        <v>5115</v>
      </c>
      <c r="D5" s="131">
        <f t="shared" si="0"/>
        <v>-697</v>
      </c>
      <c r="E5" s="83">
        <f t="shared" si="1"/>
        <v>-0.11992429456297315</v>
      </c>
      <c r="F5" s="23"/>
      <c r="G5" s="18" t="s">
        <v>21</v>
      </c>
      <c r="H5" s="55">
        <v>562</v>
      </c>
      <c r="I5" s="55">
        <f>472+13</f>
        <v>485</v>
      </c>
      <c r="J5" s="76">
        <f t="shared" ref="J5:J27" si="2">I5-H5</f>
        <v>-77</v>
      </c>
      <c r="K5" s="79">
        <f t="shared" ref="K5:K27" si="3">J5/H5</f>
        <v>-0.13701067615658363</v>
      </c>
      <c r="L5" s="120" t="s">
        <v>75</v>
      </c>
    </row>
    <row r="6" spans="1:12" ht="15" x14ac:dyDescent="0.25">
      <c r="A6" s="24" t="s">
        <v>25</v>
      </c>
      <c r="B6" s="64">
        <v>18939</v>
      </c>
      <c r="C6" s="64">
        <v>19040</v>
      </c>
      <c r="D6" s="78">
        <f t="shared" si="0"/>
        <v>101</v>
      </c>
      <c r="E6" s="81">
        <f t="shared" si="1"/>
        <v>5.3329109245472302E-3</v>
      </c>
      <c r="F6" s="23"/>
      <c r="G6" s="18" t="s">
        <v>25</v>
      </c>
      <c r="H6" s="55">
        <v>1830</v>
      </c>
      <c r="I6" s="55">
        <f>992+784</f>
        <v>1776</v>
      </c>
      <c r="J6" s="76">
        <f t="shared" si="2"/>
        <v>-54</v>
      </c>
      <c r="K6" s="79">
        <f t="shared" si="3"/>
        <v>-2.9508196721311476E-2</v>
      </c>
      <c r="L6" s="121" t="s">
        <v>77</v>
      </c>
    </row>
    <row r="7" spans="1:12" ht="15.75" customHeight="1" x14ac:dyDescent="0.25">
      <c r="A7" s="24" t="s">
        <v>50</v>
      </c>
      <c r="B7" s="64">
        <v>15343</v>
      </c>
      <c r="C7" s="64">
        <v>15975</v>
      </c>
      <c r="D7" s="78">
        <f t="shared" si="0"/>
        <v>632</v>
      </c>
      <c r="E7" s="81">
        <f t="shared" si="1"/>
        <v>4.1191422798670406E-2</v>
      </c>
      <c r="F7" s="23"/>
      <c r="G7" s="24" t="s">
        <v>50</v>
      </c>
      <c r="H7" s="55">
        <v>1069</v>
      </c>
      <c r="I7" s="55">
        <v>1075</v>
      </c>
      <c r="J7" s="201">
        <f t="shared" si="2"/>
        <v>6</v>
      </c>
      <c r="K7" s="202">
        <f t="shared" si="3"/>
        <v>5.6127221702525721E-3</v>
      </c>
      <c r="L7" s="121" t="s">
        <v>78</v>
      </c>
    </row>
    <row r="8" spans="1:12" ht="15" x14ac:dyDescent="0.25">
      <c r="A8" s="24" t="s">
        <v>36</v>
      </c>
      <c r="B8" s="64">
        <v>6444</v>
      </c>
      <c r="C8" s="64">
        <v>7289.5</v>
      </c>
      <c r="D8" s="78">
        <f t="shared" si="0"/>
        <v>845.5</v>
      </c>
      <c r="E8" s="81">
        <f t="shared" si="1"/>
        <v>0.13120732464307883</v>
      </c>
      <c r="F8" s="23"/>
      <c r="G8" s="18" t="s">
        <v>36</v>
      </c>
      <c r="H8" s="55">
        <v>460</v>
      </c>
      <c r="I8" s="55">
        <v>508</v>
      </c>
      <c r="J8" s="77">
        <f t="shared" si="2"/>
        <v>48</v>
      </c>
      <c r="K8" s="80">
        <f t="shared" si="3"/>
        <v>0.10434782608695652</v>
      </c>
      <c r="L8" s="121" t="s">
        <v>79</v>
      </c>
    </row>
    <row r="9" spans="1:12" ht="15" x14ac:dyDescent="0.25">
      <c r="A9" s="24" t="s">
        <v>48</v>
      </c>
      <c r="B9" s="64">
        <v>7396</v>
      </c>
      <c r="C9" s="64">
        <v>7636</v>
      </c>
      <c r="D9" s="78">
        <f t="shared" si="0"/>
        <v>240</v>
      </c>
      <c r="E9" s="81">
        <f t="shared" si="1"/>
        <v>3.2449972958355867E-2</v>
      </c>
      <c r="F9" s="23"/>
      <c r="G9" s="24" t="s">
        <v>48</v>
      </c>
      <c r="H9" s="55">
        <v>701</v>
      </c>
      <c r="I9" s="55">
        <v>752</v>
      </c>
      <c r="J9" s="77">
        <f t="shared" si="2"/>
        <v>51</v>
      </c>
      <c r="K9" s="80">
        <f t="shared" si="3"/>
        <v>7.2753209700427965E-2</v>
      </c>
      <c r="L9" s="121" t="s">
        <v>80</v>
      </c>
    </row>
    <row r="10" spans="1:12" ht="15" x14ac:dyDescent="0.25">
      <c r="A10" s="24" t="s">
        <v>43</v>
      </c>
      <c r="B10" s="64">
        <v>15496</v>
      </c>
      <c r="C10" s="64">
        <v>14900.5</v>
      </c>
      <c r="D10" s="131">
        <f t="shared" si="0"/>
        <v>-595.5</v>
      </c>
      <c r="E10" s="83">
        <f t="shared" si="1"/>
        <v>-3.842927207021167E-2</v>
      </c>
      <c r="F10" s="23"/>
      <c r="G10" s="18" t="s">
        <v>43</v>
      </c>
      <c r="H10" s="55">
        <v>1063</v>
      </c>
      <c r="I10" s="55">
        <v>1046</v>
      </c>
      <c r="J10" s="76">
        <f t="shared" si="2"/>
        <v>-17</v>
      </c>
      <c r="K10" s="79">
        <f t="shared" si="3"/>
        <v>-1.5992474129821261E-2</v>
      </c>
      <c r="L10" s="121" t="s">
        <v>81</v>
      </c>
    </row>
    <row r="11" spans="1:12" ht="14.25" customHeight="1" x14ac:dyDescent="0.25">
      <c r="A11" s="24" t="s">
        <v>34</v>
      </c>
      <c r="B11" s="64">
        <v>8774</v>
      </c>
      <c r="C11" s="64">
        <v>9297.5</v>
      </c>
      <c r="D11" s="78">
        <f t="shared" si="0"/>
        <v>523.5</v>
      </c>
      <c r="E11" s="81">
        <f t="shared" si="1"/>
        <v>5.966491907909733E-2</v>
      </c>
      <c r="F11" s="23"/>
      <c r="G11" s="18" t="s">
        <v>34</v>
      </c>
      <c r="H11" s="55">
        <v>701</v>
      </c>
      <c r="I11" s="55">
        <v>745</v>
      </c>
      <c r="J11" s="77">
        <f t="shared" si="2"/>
        <v>44</v>
      </c>
      <c r="K11" s="80">
        <f t="shared" si="3"/>
        <v>6.2767475035663337E-2</v>
      </c>
      <c r="L11" s="121" t="s">
        <v>82</v>
      </c>
    </row>
    <row r="12" spans="1:12" ht="15" x14ac:dyDescent="0.25">
      <c r="A12" s="24" t="s">
        <v>49</v>
      </c>
      <c r="B12" s="64">
        <v>32797</v>
      </c>
      <c r="C12" s="64">
        <v>32433</v>
      </c>
      <c r="D12" s="131">
        <f t="shared" si="0"/>
        <v>-364</v>
      </c>
      <c r="E12" s="83">
        <f t="shared" si="1"/>
        <v>-1.1098576089276458E-2</v>
      </c>
      <c r="F12" s="23"/>
      <c r="G12" s="18" t="s">
        <v>49</v>
      </c>
      <c r="H12" s="55">
        <f>1068+27+3+3</f>
        <v>1101</v>
      </c>
      <c r="I12" s="55">
        <f>1039+32+2+2</f>
        <v>1075</v>
      </c>
      <c r="J12" s="150">
        <f t="shared" si="2"/>
        <v>-26</v>
      </c>
      <c r="K12" s="151">
        <f t="shared" si="3"/>
        <v>-2.3614895549500452E-2</v>
      </c>
      <c r="L12" s="121" t="s">
        <v>91</v>
      </c>
    </row>
    <row r="13" spans="1:12" ht="15" customHeight="1" x14ac:dyDescent="0.25">
      <c r="A13" s="24" t="s">
        <v>39</v>
      </c>
      <c r="B13" s="64">
        <v>2161</v>
      </c>
      <c r="C13" s="64">
        <v>3427</v>
      </c>
      <c r="D13" s="78">
        <f t="shared" si="0"/>
        <v>1266</v>
      </c>
      <c r="E13" s="81">
        <f t="shared" si="1"/>
        <v>0.58583988894030536</v>
      </c>
      <c r="F13" s="23"/>
      <c r="G13" s="18" t="s">
        <v>39</v>
      </c>
      <c r="H13" s="55">
        <f>135+2+6+1</f>
        <v>144</v>
      </c>
      <c r="I13" s="55">
        <f>251+2+3+9</f>
        <v>265</v>
      </c>
      <c r="J13" s="201">
        <f t="shared" si="2"/>
        <v>121</v>
      </c>
      <c r="K13" s="202">
        <f t="shared" si="3"/>
        <v>0.84027777777777779</v>
      </c>
      <c r="L13" s="122" t="s">
        <v>89</v>
      </c>
    </row>
    <row r="14" spans="1:12" ht="14.25" customHeight="1" x14ac:dyDescent="0.25">
      <c r="A14" s="24" t="s">
        <v>22</v>
      </c>
      <c r="B14" s="64">
        <v>8319</v>
      </c>
      <c r="C14" s="64">
        <v>8984</v>
      </c>
      <c r="D14" s="78">
        <f t="shared" si="0"/>
        <v>665</v>
      </c>
      <c r="E14" s="81">
        <f t="shared" si="1"/>
        <v>7.993749248707778E-2</v>
      </c>
      <c r="F14" s="23"/>
      <c r="G14" s="18" t="s">
        <v>22</v>
      </c>
      <c r="H14" s="55">
        <v>812</v>
      </c>
      <c r="I14" s="55">
        <v>912</v>
      </c>
      <c r="J14" s="77">
        <f t="shared" si="2"/>
        <v>100</v>
      </c>
      <c r="K14" s="80">
        <f t="shared" si="3"/>
        <v>0.12315270935960591</v>
      </c>
      <c r="L14" s="122" t="s">
        <v>83</v>
      </c>
    </row>
    <row r="15" spans="1:12" ht="15" x14ac:dyDescent="0.25">
      <c r="A15" s="24" t="s">
        <v>41</v>
      </c>
      <c r="B15" s="64">
        <v>645</v>
      </c>
      <c r="C15" s="64">
        <v>882</v>
      </c>
      <c r="D15" s="78">
        <f t="shared" si="0"/>
        <v>237</v>
      </c>
      <c r="E15" s="81">
        <f t="shared" si="1"/>
        <v>0.36744186046511629</v>
      </c>
      <c r="F15" s="23"/>
      <c r="G15" s="25" t="s">
        <v>41</v>
      </c>
      <c r="H15" s="55">
        <v>98</v>
      </c>
      <c r="I15" s="55">
        <v>96</v>
      </c>
      <c r="J15" s="76">
        <f t="shared" si="2"/>
        <v>-2</v>
      </c>
      <c r="K15" s="79">
        <f t="shared" si="3"/>
        <v>-2.0408163265306121E-2</v>
      </c>
      <c r="L15" s="121" t="s">
        <v>84</v>
      </c>
    </row>
    <row r="16" spans="1:12" ht="15" customHeight="1" x14ac:dyDescent="0.25">
      <c r="A16" s="24" t="s">
        <v>3</v>
      </c>
      <c r="B16" s="64">
        <v>5912</v>
      </c>
      <c r="C16" s="64">
        <v>5707</v>
      </c>
      <c r="D16" s="131">
        <f t="shared" si="0"/>
        <v>-205</v>
      </c>
      <c r="E16" s="83">
        <f t="shared" si="1"/>
        <v>-3.4675236806495265E-2</v>
      </c>
      <c r="F16" s="23"/>
      <c r="G16" s="18" t="s">
        <v>3</v>
      </c>
      <c r="H16" s="55">
        <v>540</v>
      </c>
      <c r="I16" s="55">
        <v>528</v>
      </c>
      <c r="J16" s="76">
        <f t="shared" si="2"/>
        <v>-12</v>
      </c>
      <c r="K16" s="79">
        <f t="shared" si="3"/>
        <v>-2.2222222222222223E-2</v>
      </c>
      <c r="L16" s="121" t="s">
        <v>85</v>
      </c>
    </row>
    <row r="17" spans="1:12" ht="15" x14ac:dyDescent="0.25">
      <c r="A17" s="18" t="s">
        <v>38</v>
      </c>
      <c r="B17" s="64">
        <v>4372</v>
      </c>
      <c r="C17" s="64">
        <v>5022</v>
      </c>
      <c r="D17" s="78">
        <f t="shared" si="0"/>
        <v>650</v>
      </c>
      <c r="E17" s="81">
        <f t="shared" si="1"/>
        <v>0.14867337602927722</v>
      </c>
      <c r="F17" s="23"/>
      <c r="G17" s="18" t="s">
        <v>38</v>
      </c>
      <c r="H17" s="55">
        <v>296</v>
      </c>
      <c r="I17" s="55">
        <v>357</v>
      </c>
      <c r="J17" s="77">
        <f t="shared" si="2"/>
        <v>61</v>
      </c>
      <c r="K17" s="80">
        <f t="shared" si="3"/>
        <v>0.20608108108108109</v>
      </c>
      <c r="L17" s="121" t="s">
        <v>86</v>
      </c>
    </row>
    <row r="18" spans="1:12" ht="15" x14ac:dyDescent="0.25">
      <c r="A18" s="24" t="s">
        <v>23</v>
      </c>
      <c r="B18" s="64">
        <v>46622</v>
      </c>
      <c r="C18" s="64">
        <v>46844</v>
      </c>
      <c r="D18" s="78">
        <f t="shared" si="0"/>
        <v>222</v>
      </c>
      <c r="E18" s="81">
        <f t="shared" si="1"/>
        <v>4.761700484749689E-3</v>
      </c>
      <c r="F18" s="23"/>
      <c r="G18" s="18" t="s">
        <v>23</v>
      </c>
      <c r="H18" s="55">
        <v>1886</v>
      </c>
      <c r="I18" s="55">
        <v>1937</v>
      </c>
      <c r="J18" s="77">
        <f t="shared" si="2"/>
        <v>51</v>
      </c>
      <c r="K18" s="80">
        <f t="shared" si="3"/>
        <v>2.7041357370095439E-2</v>
      </c>
      <c r="L18" s="121" t="s">
        <v>87</v>
      </c>
    </row>
    <row r="19" spans="1:12" ht="15.75" customHeight="1" x14ac:dyDescent="0.25">
      <c r="A19" s="24" t="s">
        <v>42</v>
      </c>
      <c r="B19" s="64">
        <v>7620</v>
      </c>
      <c r="C19" s="64">
        <v>7897</v>
      </c>
      <c r="D19" s="78">
        <f t="shared" si="0"/>
        <v>277</v>
      </c>
      <c r="E19" s="81">
        <f t="shared" si="1"/>
        <v>3.635170603674541E-2</v>
      </c>
      <c r="F19" s="23"/>
      <c r="G19" s="18" t="s">
        <v>42</v>
      </c>
      <c r="H19" s="55">
        <v>700</v>
      </c>
      <c r="I19" s="55">
        <v>737</v>
      </c>
      <c r="J19" s="77">
        <f t="shared" si="2"/>
        <v>37</v>
      </c>
      <c r="K19" s="80">
        <f t="shared" si="3"/>
        <v>5.2857142857142859E-2</v>
      </c>
      <c r="L19" s="121" t="s">
        <v>88</v>
      </c>
    </row>
    <row r="20" spans="1:12" ht="15" x14ac:dyDescent="0.25">
      <c r="A20" s="24" t="s">
        <v>45</v>
      </c>
      <c r="B20" s="64">
        <v>34</v>
      </c>
      <c r="C20" s="64">
        <v>3</v>
      </c>
      <c r="D20" s="131">
        <f t="shared" si="0"/>
        <v>-31</v>
      </c>
      <c r="E20" s="83">
        <f t="shared" si="1"/>
        <v>-0.91176470588235292</v>
      </c>
      <c r="F20" s="23"/>
      <c r="G20" s="18" t="s">
        <v>69</v>
      </c>
      <c r="H20" s="55">
        <v>37</v>
      </c>
      <c r="I20" s="55">
        <v>43</v>
      </c>
      <c r="J20" s="201">
        <f t="shared" si="2"/>
        <v>6</v>
      </c>
      <c r="K20" s="202">
        <f t="shared" si="3"/>
        <v>0.16216216216216217</v>
      </c>
      <c r="L20" s="121" t="s">
        <v>90</v>
      </c>
    </row>
    <row r="21" spans="1:12" ht="15" customHeight="1" x14ac:dyDescent="0.25">
      <c r="A21" s="24" t="s">
        <v>7</v>
      </c>
      <c r="B21" s="64">
        <v>36</v>
      </c>
      <c r="C21" s="64">
        <v>18</v>
      </c>
      <c r="D21" s="131">
        <f>C21-B21</f>
        <v>-18</v>
      </c>
      <c r="E21" s="83">
        <f t="shared" si="1"/>
        <v>-0.5</v>
      </c>
      <c r="F21" s="23"/>
      <c r="G21" s="18" t="s">
        <v>24</v>
      </c>
      <c r="H21" s="55">
        <v>3056</v>
      </c>
      <c r="I21" s="55">
        <v>3050</v>
      </c>
      <c r="J21" s="131">
        <f t="shared" si="2"/>
        <v>-6</v>
      </c>
      <c r="K21" s="83">
        <f t="shared" si="3"/>
        <v>-1.963350785340314E-3</v>
      </c>
      <c r="L21" s="123" t="s">
        <v>92</v>
      </c>
    </row>
    <row r="22" spans="1:12" ht="15" customHeight="1" x14ac:dyDescent="0.25">
      <c r="A22" s="38" t="s">
        <v>24</v>
      </c>
      <c r="B22" s="64">
        <v>72</v>
      </c>
      <c r="C22" s="64">
        <v>61</v>
      </c>
      <c r="D22" s="131">
        <f>C22-B22</f>
        <v>-11</v>
      </c>
      <c r="E22" s="83">
        <f t="shared" ref="E22" si="4">D22/B22</f>
        <v>-0.15277777777777779</v>
      </c>
      <c r="F22" s="107"/>
      <c r="G22" s="200" t="s">
        <v>95</v>
      </c>
      <c r="H22" s="55">
        <v>0</v>
      </c>
      <c r="I22" s="55">
        <v>7</v>
      </c>
      <c r="J22" s="77">
        <f t="shared" ref="J22" si="5">I22-H22</f>
        <v>7</v>
      </c>
      <c r="K22" s="80" t="s">
        <v>47</v>
      </c>
      <c r="L22" s="123" t="s">
        <v>76</v>
      </c>
    </row>
    <row r="23" spans="1:12" ht="15" customHeight="1" x14ac:dyDescent="0.25">
      <c r="A23" s="38" t="s">
        <v>66</v>
      </c>
      <c r="B23" s="125">
        <v>6</v>
      </c>
      <c r="C23" s="126">
        <v>83</v>
      </c>
      <c r="D23" s="78">
        <f t="shared" si="0"/>
        <v>77</v>
      </c>
      <c r="E23" s="81">
        <f>D23/B23</f>
        <v>12.833333333333334</v>
      </c>
      <c r="F23" s="107"/>
      <c r="H23" s="55"/>
      <c r="I23" s="55"/>
      <c r="J23" s="76"/>
      <c r="K23" s="79"/>
      <c r="L23" s="124"/>
    </row>
    <row r="24" spans="1:12" ht="14.25" customHeight="1" x14ac:dyDescent="0.25">
      <c r="A24" s="39" t="s">
        <v>32</v>
      </c>
      <c r="B24" s="65">
        <f>SUM(B4:B23)</f>
        <v>187931</v>
      </c>
      <c r="C24" s="65">
        <f>SUM(C4:C23)</f>
        <v>192015.5</v>
      </c>
      <c r="D24" s="198">
        <f>C24-B24</f>
        <v>4084.5</v>
      </c>
      <c r="E24" s="113">
        <f>D24/B24</f>
        <v>2.1734040685145079E-2</v>
      </c>
      <c r="F24" s="128"/>
      <c r="G24" s="127" t="s">
        <v>70</v>
      </c>
      <c r="H24" s="54">
        <f>SUM(H4:H22)</f>
        <v>15159</v>
      </c>
      <c r="I24" s="54">
        <f>SUM(I4:I22)</f>
        <v>15574</v>
      </c>
      <c r="J24" s="206">
        <f>I24-H24</f>
        <v>415</v>
      </c>
      <c r="K24" s="207">
        <f>J24/H24</f>
        <v>2.7376476020845704E-2</v>
      </c>
      <c r="L24" s="73"/>
    </row>
    <row r="25" spans="1:12" ht="14.25" customHeight="1" x14ac:dyDescent="0.25">
      <c r="A25" s="36" t="s">
        <v>15</v>
      </c>
      <c r="B25" s="116">
        <v>7597</v>
      </c>
      <c r="C25" s="117">
        <v>7205</v>
      </c>
      <c r="D25" s="118">
        <f t="shared" ref="D25" si="6">C25-B25</f>
        <v>-392</v>
      </c>
      <c r="E25" s="119">
        <f t="shared" ref="E25" si="7">D25/B25</f>
        <v>-5.1599315519283928E-2</v>
      </c>
      <c r="F25" s="26"/>
      <c r="G25" s="36" t="s">
        <v>15</v>
      </c>
      <c r="H25" s="67">
        <v>620</v>
      </c>
      <c r="I25" s="67">
        <v>592</v>
      </c>
      <c r="J25" s="148">
        <f>I25-H25</f>
        <v>-28</v>
      </c>
      <c r="K25" s="149">
        <f>J25/H25</f>
        <v>-4.5161290322580643E-2</v>
      </c>
      <c r="L25" s="21"/>
    </row>
    <row r="26" spans="1:12" ht="15" x14ac:dyDescent="0.25">
      <c r="A26" s="108" t="s">
        <v>51</v>
      </c>
      <c r="B26" s="49">
        <v>0</v>
      </c>
      <c r="C26" s="49">
        <v>4336</v>
      </c>
      <c r="D26" s="141">
        <f>C26-B26</f>
        <v>4336</v>
      </c>
      <c r="E26" s="139" t="s">
        <v>47</v>
      </c>
      <c r="F26" s="107"/>
      <c r="G26" s="108" t="s">
        <v>51</v>
      </c>
      <c r="H26" s="135">
        <v>0</v>
      </c>
      <c r="I26" s="136">
        <v>330</v>
      </c>
      <c r="J26" s="138">
        <f>I26-H26</f>
        <v>330</v>
      </c>
      <c r="K26" s="139" t="s">
        <v>47</v>
      </c>
      <c r="L26" s="35"/>
    </row>
    <row r="27" spans="1:12" ht="18" customHeight="1" thickBot="1" x14ac:dyDescent="0.3">
      <c r="A27" s="103" t="s">
        <v>46</v>
      </c>
      <c r="B27" s="104">
        <f>SUM(B24:B26)</f>
        <v>195528</v>
      </c>
      <c r="C27" s="104">
        <f>SUM(C24:C26)</f>
        <v>203556.5</v>
      </c>
      <c r="D27" s="129">
        <f t="shared" ref="D26:D27" si="8">C27-B27</f>
        <v>8028.5</v>
      </c>
      <c r="E27" s="130">
        <f t="shared" ref="E27" si="9">D27/B27</f>
        <v>4.106061535943701E-2</v>
      </c>
      <c r="F27" s="27"/>
      <c r="G27" s="37" t="s">
        <v>46</v>
      </c>
      <c r="H27" s="66">
        <f>SUM(H24:H26)</f>
        <v>15779</v>
      </c>
      <c r="I27" s="66">
        <f>SUM(I24:I26)</f>
        <v>16496</v>
      </c>
      <c r="J27" s="208">
        <f t="shared" si="2"/>
        <v>717</v>
      </c>
      <c r="K27" s="209">
        <f t="shared" si="3"/>
        <v>4.544014196083402E-2</v>
      </c>
      <c r="L27" s="170" t="s">
        <v>94</v>
      </c>
    </row>
    <row r="28" spans="1:12" ht="14.25" customHeight="1" thickTop="1" x14ac:dyDescent="0.2">
      <c r="A28" s="190"/>
      <c r="B28" s="191"/>
      <c r="C28" s="191"/>
      <c r="D28" s="191"/>
      <c r="E28" s="191"/>
      <c r="F28" s="28"/>
      <c r="G28" s="160"/>
      <c r="H28" s="161"/>
      <c r="I28" s="161"/>
      <c r="J28" s="161"/>
      <c r="K28" s="161"/>
      <c r="L28" s="171"/>
    </row>
    <row r="29" spans="1:12" s="13" customFormat="1" ht="13.5" customHeight="1" x14ac:dyDescent="0.2">
      <c r="A29" s="187" t="s">
        <v>10</v>
      </c>
      <c r="B29" s="188"/>
      <c r="C29" s="188"/>
      <c r="D29" s="188"/>
      <c r="E29" s="188"/>
      <c r="F29" s="17"/>
      <c r="G29" s="162"/>
      <c r="H29" s="162"/>
      <c r="I29" s="162"/>
      <c r="J29" s="162"/>
      <c r="K29" s="162"/>
      <c r="L29" s="172"/>
    </row>
    <row r="30" spans="1:12" ht="10.5" customHeight="1" thickBot="1" x14ac:dyDescent="0.25">
      <c r="A30" s="187"/>
      <c r="B30" s="189"/>
      <c r="C30" s="189"/>
      <c r="D30" s="189"/>
      <c r="E30" s="189"/>
      <c r="F30" s="17"/>
      <c r="G30" s="162"/>
      <c r="H30" s="162"/>
      <c r="I30" s="162"/>
      <c r="J30" s="162"/>
      <c r="K30" s="162"/>
      <c r="L30" s="173" t="s">
        <v>52</v>
      </c>
    </row>
    <row r="31" spans="1:12" s="13" customFormat="1" ht="13.5" customHeight="1" thickBot="1" x14ac:dyDescent="0.25">
      <c r="A31" s="85" t="s">
        <v>64</v>
      </c>
      <c r="B31" s="19">
        <v>2017</v>
      </c>
      <c r="C31" s="19">
        <v>2018</v>
      </c>
      <c r="D31" s="101" t="s">
        <v>0</v>
      </c>
      <c r="E31" s="102" t="s">
        <v>1</v>
      </c>
      <c r="F31" s="28"/>
      <c r="G31" s="69" t="s">
        <v>62</v>
      </c>
      <c r="H31" s="19">
        <v>2017</v>
      </c>
      <c r="I31" s="19">
        <v>2018</v>
      </c>
      <c r="J31" s="19" t="s">
        <v>0</v>
      </c>
      <c r="K31" s="20" t="s">
        <v>1</v>
      </c>
      <c r="L31" s="174"/>
    </row>
    <row r="32" spans="1:12" ht="17.25" customHeight="1" x14ac:dyDescent="0.25">
      <c r="A32" s="88" t="s">
        <v>27</v>
      </c>
      <c r="B32" s="100">
        <f>2264+62</f>
        <v>2326</v>
      </c>
      <c r="C32" s="68">
        <f>2151+66</f>
        <v>2217</v>
      </c>
      <c r="D32" s="84">
        <f>C32-B32</f>
        <v>-109</v>
      </c>
      <c r="E32" s="134">
        <f>D32/B32</f>
        <v>-4.6861564918314703E-2</v>
      </c>
      <c r="F32" s="29"/>
      <c r="G32" s="51" t="s">
        <v>8</v>
      </c>
      <c r="H32" s="90">
        <f>2081+2167+2472+4283+60+62+189</f>
        <v>11314</v>
      </c>
      <c r="I32" s="90">
        <f>1964+2263+2388+4311+63+80+183</f>
        <v>11252</v>
      </c>
      <c r="J32" s="131">
        <f>I32-H32</f>
        <v>-62</v>
      </c>
      <c r="K32" s="82">
        <f>J32/H32</f>
        <v>-5.4799363620293444E-3</v>
      </c>
      <c r="L32" s="174"/>
    </row>
    <row r="33" spans="1:12" s="3" customFormat="1" ht="16.5" customHeight="1" thickBot="1" x14ac:dyDescent="0.3">
      <c r="A33" s="89" t="s">
        <v>6</v>
      </c>
      <c r="B33" s="100">
        <v>2357</v>
      </c>
      <c r="C33" s="68">
        <v>2490</v>
      </c>
      <c r="D33" s="114">
        <f t="shared" ref="D33:D35" si="10">C33-B33</f>
        <v>133</v>
      </c>
      <c r="E33" s="115">
        <f t="shared" ref="E33:E35" si="11">D33/B33</f>
        <v>5.6427662282562581E-2</v>
      </c>
      <c r="F33" s="29"/>
      <c r="G33" s="24" t="s">
        <v>9</v>
      </c>
      <c r="H33" s="146">
        <v>150419</v>
      </c>
      <c r="I33" s="91">
        <v>149576</v>
      </c>
      <c r="J33" s="131">
        <f>I33-H33</f>
        <v>-843</v>
      </c>
      <c r="K33" s="82">
        <f>J33/H33</f>
        <v>-5.6043451957531959E-3</v>
      </c>
      <c r="L33" s="175"/>
    </row>
    <row r="34" spans="1:12" ht="15" customHeight="1" x14ac:dyDescent="0.25">
      <c r="A34" s="89" t="s">
        <v>28</v>
      </c>
      <c r="B34" s="100">
        <v>2650</v>
      </c>
      <c r="C34" s="68">
        <v>2597</v>
      </c>
      <c r="D34" s="84">
        <f t="shared" si="10"/>
        <v>-53</v>
      </c>
      <c r="E34" s="134">
        <f t="shared" si="11"/>
        <v>-0.02</v>
      </c>
      <c r="F34" s="29"/>
      <c r="G34" s="52" t="s">
        <v>11</v>
      </c>
      <c r="H34" s="92">
        <f>H32+71+580+70+50+1563</f>
        <v>13648</v>
      </c>
      <c r="I34" s="92">
        <f>I32+52+694+83+57+1734</f>
        <v>13872</v>
      </c>
      <c r="J34" s="193">
        <f>I34-H34</f>
        <v>224</v>
      </c>
      <c r="K34" s="194">
        <f>J34/H34</f>
        <v>1.6412661195779603E-2</v>
      </c>
      <c r="L34" s="203" t="s">
        <v>96</v>
      </c>
    </row>
    <row r="35" spans="1:12" ht="15.75" customHeight="1" thickBot="1" x14ac:dyDescent="0.3">
      <c r="A35" s="89" t="s">
        <v>29</v>
      </c>
      <c r="B35" s="100">
        <v>4566</v>
      </c>
      <c r="C35" s="68">
        <v>4675</v>
      </c>
      <c r="D35" s="114">
        <f t="shared" si="10"/>
        <v>109</v>
      </c>
      <c r="E35" s="115">
        <f t="shared" si="11"/>
        <v>2.3872098116513359E-2</v>
      </c>
      <c r="F35" s="29"/>
      <c r="G35" s="53" t="s">
        <v>12</v>
      </c>
      <c r="H35" s="147">
        <v>170942</v>
      </c>
      <c r="I35" s="93">
        <v>172540</v>
      </c>
      <c r="J35" s="195">
        <f>I35-H35</f>
        <v>1598</v>
      </c>
      <c r="K35" s="196">
        <f>J35/H35</f>
        <v>9.3481999742602746E-3</v>
      </c>
      <c r="L35" s="204"/>
    </row>
    <row r="36" spans="1:12" ht="15.75" thickBot="1" x14ac:dyDescent="0.3">
      <c r="A36" s="47" t="s">
        <v>35</v>
      </c>
      <c r="B36" s="54">
        <f>SUM(B32:B35)</f>
        <v>11899</v>
      </c>
      <c r="C36" s="54">
        <f>SUM(C32:C35)</f>
        <v>11979</v>
      </c>
      <c r="D36" s="112">
        <f t="shared" ref="D36:D38" si="12">C36-B36</f>
        <v>80</v>
      </c>
      <c r="E36" s="113">
        <f t="shared" ref="E36:E38" si="13">D36/B36</f>
        <v>6.7232540549626019E-3</v>
      </c>
      <c r="F36" s="29"/>
      <c r="G36" s="45"/>
      <c r="H36" s="94"/>
      <c r="I36" s="99"/>
      <c r="J36" s="106"/>
      <c r="K36" s="105"/>
      <c r="L36" s="204"/>
    </row>
    <row r="37" spans="1:12" ht="16.5" customHeight="1" thickBot="1" x14ac:dyDescent="0.3">
      <c r="A37" s="46" t="s">
        <v>31</v>
      </c>
      <c r="B37" s="55">
        <f>207+62</f>
        <v>269</v>
      </c>
      <c r="C37" s="55">
        <f>201+81</f>
        <v>282</v>
      </c>
      <c r="D37" s="114">
        <f t="shared" si="12"/>
        <v>13</v>
      </c>
      <c r="E37" s="81">
        <f t="shared" si="13"/>
        <v>4.8327137546468404E-2</v>
      </c>
      <c r="F37" s="29"/>
      <c r="G37" s="70" t="s">
        <v>63</v>
      </c>
      <c r="H37" s="19">
        <v>2017</v>
      </c>
      <c r="I37" s="19">
        <v>2018</v>
      </c>
      <c r="J37" s="71" t="s">
        <v>0</v>
      </c>
      <c r="K37" s="72" t="s">
        <v>1</v>
      </c>
      <c r="L37" s="205"/>
    </row>
    <row r="38" spans="1:12" ht="15" customHeight="1" x14ac:dyDescent="0.25">
      <c r="A38" s="47" t="s">
        <v>7</v>
      </c>
      <c r="B38" s="54">
        <f>80+2040</f>
        <v>2120</v>
      </c>
      <c r="C38" s="54">
        <f>66+2168</f>
        <v>2234</v>
      </c>
      <c r="D38" s="112">
        <f t="shared" si="12"/>
        <v>114</v>
      </c>
      <c r="E38" s="113">
        <f t="shared" si="13"/>
        <v>5.3773584905660379E-2</v>
      </c>
      <c r="F38" s="29"/>
      <c r="G38" s="42" t="s">
        <v>8</v>
      </c>
      <c r="H38" s="95">
        <f>183+190+178+283+2+18</f>
        <v>854</v>
      </c>
      <c r="I38" s="95">
        <f>187+227+209+364+3+1+18</f>
        <v>1009</v>
      </c>
      <c r="J38" s="86">
        <f>I38-H38</f>
        <v>155</v>
      </c>
      <c r="K38" s="87">
        <f>J38/H38</f>
        <v>0.18149882903981265</v>
      </c>
      <c r="L38" s="152" t="s">
        <v>61</v>
      </c>
    </row>
    <row r="39" spans="1:12" ht="14.25" customHeight="1" x14ac:dyDescent="0.25">
      <c r="A39" s="142" t="s">
        <v>67</v>
      </c>
      <c r="B39" s="54">
        <v>679</v>
      </c>
      <c r="C39" s="54">
        <v>857</v>
      </c>
      <c r="D39" s="112">
        <f>C39-B39</f>
        <v>178</v>
      </c>
      <c r="E39" s="113">
        <f>D39/B39</f>
        <v>0.26215022091310752</v>
      </c>
      <c r="F39" s="17"/>
      <c r="G39" s="18" t="s">
        <v>9</v>
      </c>
      <c r="H39" s="91">
        <v>11419</v>
      </c>
      <c r="I39" s="96">
        <v>13429</v>
      </c>
      <c r="J39" s="86">
        <f>I39-H39</f>
        <v>2010</v>
      </c>
      <c r="K39" s="87">
        <f t="shared" ref="K39:K41" si="14">J39/H39</f>
        <v>0.17602241877572466</v>
      </c>
      <c r="L39" s="152"/>
    </row>
    <row r="40" spans="1:12" ht="16.5" customHeight="1" x14ac:dyDescent="0.25">
      <c r="A40" s="47" t="s">
        <v>68</v>
      </c>
      <c r="B40" s="144">
        <v>134</v>
      </c>
      <c r="C40" s="145">
        <v>155</v>
      </c>
      <c r="D40" s="112">
        <f>C40-B40</f>
        <v>21</v>
      </c>
      <c r="E40" s="113">
        <f>D40/B40</f>
        <v>0.15671641791044777</v>
      </c>
      <c r="F40" s="17"/>
      <c r="G40" s="43" t="s">
        <v>13</v>
      </c>
      <c r="H40" s="97">
        <f>H38+9+99+64+8+477</f>
        <v>1511</v>
      </c>
      <c r="I40" s="97">
        <f>I38+14+163+72+10+434</f>
        <v>1702</v>
      </c>
      <c r="J40" s="40">
        <f>I40-H40</f>
        <v>191</v>
      </c>
      <c r="K40" s="87">
        <f t="shared" si="14"/>
        <v>0.12640635340833886</v>
      </c>
      <c r="L40" s="153"/>
    </row>
    <row r="41" spans="1:12" ht="15.75" customHeight="1" thickBot="1" x14ac:dyDescent="0.3">
      <c r="A41" s="48" t="s">
        <v>30</v>
      </c>
      <c r="B41" s="143">
        <v>58</v>
      </c>
      <c r="C41" s="143">
        <v>67</v>
      </c>
      <c r="D41" s="132">
        <f>C41-B41</f>
        <v>9</v>
      </c>
      <c r="E41" s="133">
        <f>D41/B41</f>
        <v>0.15517241379310345</v>
      </c>
      <c r="F41" s="17"/>
      <c r="G41" s="44" t="s">
        <v>14</v>
      </c>
      <c r="H41" s="93">
        <v>16989</v>
      </c>
      <c r="I41" s="98">
        <v>19476</v>
      </c>
      <c r="J41" s="41">
        <f>I41-H41</f>
        <v>2487</v>
      </c>
      <c r="K41" s="87">
        <f t="shared" si="14"/>
        <v>0.14638883983754195</v>
      </c>
      <c r="L41" s="111"/>
    </row>
    <row r="42" spans="1:12" ht="12" customHeight="1" thickBot="1" x14ac:dyDescent="0.25">
      <c r="A42" s="180" t="s">
        <v>65</v>
      </c>
      <c r="B42" s="180"/>
      <c r="C42" s="180"/>
      <c r="D42" s="180"/>
      <c r="E42" s="180"/>
      <c r="F42" s="17"/>
      <c r="G42" s="5"/>
      <c r="H42" s="9"/>
      <c r="I42" s="9"/>
      <c r="L42" s="137"/>
    </row>
    <row r="43" spans="1:12" ht="13.5" customHeight="1" thickBot="1" x14ac:dyDescent="0.25">
      <c r="A43" s="181"/>
      <c r="B43" s="181"/>
      <c r="C43" s="181"/>
      <c r="D43" s="181"/>
      <c r="E43" s="181"/>
      <c r="F43" s="17"/>
      <c r="G43" s="154" t="s">
        <v>26</v>
      </c>
      <c r="H43" s="155"/>
      <c r="I43" s="155"/>
      <c r="J43" s="19">
        <v>2017</v>
      </c>
      <c r="K43" s="19">
        <v>2018</v>
      </c>
      <c r="L43" s="163"/>
    </row>
    <row r="44" spans="1:12" ht="12.75" customHeight="1" x14ac:dyDescent="0.25">
      <c r="A44" s="181"/>
      <c r="B44" s="181"/>
      <c r="C44" s="181"/>
      <c r="D44" s="181"/>
      <c r="E44" s="181"/>
      <c r="F44" s="30"/>
      <c r="G44" s="178" t="s">
        <v>19</v>
      </c>
      <c r="H44" s="179"/>
      <c r="I44" s="179"/>
      <c r="J44" s="33">
        <f>H38/H24</f>
        <v>5.6336169932053565E-2</v>
      </c>
      <c r="K44" s="34">
        <f>I38/I24</f>
        <v>6.4787466289970466E-2</v>
      </c>
      <c r="L44" s="164"/>
    </row>
    <row r="45" spans="1:12" ht="12.75" customHeight="1" x14ac:dyDescent="0.25">
      <c r="A45" s="181"/>
      <c r="B45" s="181"/>
      <c r="C45" s="181"/>
      <c r="D45" s="181"/>
      <c r="E45" s="181"/>
      <c r="F45" s="30"/>
      <c r="G45" s="176" t="s">
        <v>16</v>
      </c>
      <c r="H45" s="177"/>
      <c r="I45" s="177"/>
      <c r="J45" s="33">
        <f>H39/B24</f>
        <v>6.0761662525075692E-2</v>
      </c>
      <c r="K45" s="11">
        <f>I39/C24</f>
        <v>6.9937062372568887E-2</v>
      </c>
      <c r="L45" s="165"/>
    </row>
    <row r="46" spans="1:12" ht="12" customHeight="1" x14ac:dyDescent="0.25">
      <c r="A46" s="181"/>
      <c r="B46" s="181"/>
      <c r="C46" s="181"/>
      <c r="D46" s="181"/>
      <c r="E46" s="181"/>
      <c r="F46" s="31"/>
      <c r="G46" s="158" t="s">
        <v>17</v>
      </c>
      <c r="H46" s="159"/>
      <c r="I46" s="159"/>
      <c r="J46" s="33">
        <f>H40/H24</f>
        <v>9.9676759680717722E-2</v>
      </c>
      <c r="K46" s="11">
        <f>I40/I24</f>
        <v>0.10928470527802749</v>
      </c>
      <c r="L46" s="166" t="s">
        <v>44</v>
      </c>
    </row>
    <row r="47" spans="1:12" ht="3.75" hidden="1" customHeight="1" x14ac:dyDescent="0.25">
      <c r="A47" s="140"/>
      <c r="B47" s="140"/>
      <c r="C47" s="140"/>
      <c r="D47" s="140"/>
      <c r="E47" s="140"/>
      <c r="F47" s="31"/>
      <c r="G47" s="158" t="s">
        <v>18</v>
      </c>
      <c r="H47" s="159"/>
      <c r="I47" s="159"/>
      <c r="J47" s="33">
        <f t="shared" ref="J47" si="15">H41/H27</f>
        <v>1.0766842005196779</v>
      </c>
      <c r="K47" s="11">
        <f>I41/C24</f>
        <v>0.1014293116961912</v>
      </c>
      <c r="L47" s="167"/>
    </row>
    <row r="48" spans="1:12" ht="15" customHeight="1" thickBot="1" x14ac:dyDescent="0.3">
      <c r="A48" s="32" t="s">
        <v>40</v>
      </c>
      <c r="F48" s="17"/>
      <c r="G48" s="168" t="s">
        <v>18</v>
      </c>
      <c r="H48" s="169"/>
      <c r="I48" s="169"/>
      <c r="J48" s="33">
        <f>H41/B24</f>
        <v>9.0400200073431206E-2</v>
      </c>
      <c r="K48" s="12">
        <f>I41/C24</f>
        <v>0.1014293116961912</v>
      </c>
      <c r="L48" s="167"/>
    </row>
    <row r="49" spans="12:12" x14ac:dyDescent="0.2">
      <c r="L49" s="110" t="s">
        <v>93</v>
      </c>
    </row>
  </sheetData>
  <mergeCells count="20">
    <mergeCell ref="A42:E46"/>
    <mergeCell ref="B1:D1"/>
    <mergeCell ref="A2:C2"/>
    <mergeCell ref="G2:J2"/>
    <mergeCell ref="A29:E29"/>
    <mergeCell ref="A30:E30"/>
    <mergeCell ref="A28:E28"/>
    <mergeCell ref="G43:I43"/>
    <mergeCell ref="G1:L1"/>
    <mergeCell ref="G46:I46"/>
    <mergeCell ref="G28:K30"/>
    <mergeCell ref="L43:L45"/>
    <mergeCell ref="L46:L48"/>
    <mergeCell ref="G48:I48"/>
    <mergeCell ref="L27:L29"/>
    <mergeCell ref="L30:L33"/>
    <mergeCell ref="G45:I45"/>
    <mergeCell ref="G44:I44"/>
    <mergeCell ref="G47:I47"/>
    <mergeCell ref="L34:L37"/>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5" t="s">
        <v>57</v>
      </c>
      <c r="C2" s="45" t="s">
        <v>58</v>
      </c>
      <c r="E2" s="45" t="s">
        <v>59</v>
      </c>
      <c r="F2" s="45" t="s">
        <v>60</v>
      </c>
    </row>
    <row r="3" spans="1:6" x14ac:dyDescent="0.2">
      <c r="A3" t="s">
        <v>53</v>
      </c>
      <c r="B3" s="109">
        <f>IF(SUM('Sheet 1'!B4:B23)='Sheet 1'!B24,0,1)</f>
        <v>0</v>
      </c>
      <c r="C3" s="109">
        <f>IF(SUM('Sheet 1'!C4:C23)='Sheet 1'!C24,0,1)</f>
        <v>0</v>
      </c>
      <c r="D3" s="109"/>
      <c r="E3" s="109">
        <f>IF(SUM('Sheet 1'!H4:H22)='Sheet 1'!H24,0,1)</f>
        <v>0</v>
      </c>
      <c r="F3" s="109">
        <f>IF(SUM('Sheet 1'!I4:I22)='Sheet 1'!I24,0,1)</f>
        <v>0</v>
      </c>
    </row>
    <row r="4" spans="1:6" x14ac:dyDescent="0.2">
      <c r="A4" t="s">
        <v>54</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55</v>
      </c>
      <c r="B6" s="109"/>
      <c r="C6" s="109"/>
      <c r="D6" s="109"/>
      <c r="E6" s="109">
        <f>IF(SUM('Sheet 1'!B36:B41)='Sheet 1'!H24,0,1)</f>
        <v>0</v>
      </c>
      <c r="F6" s="109">
        <f>IF(SUM('Sheet 1'!C36:C41)='Sheet 1'!I24,0,1)</f>
        <v>0</v>
      </c>
    </row>
    <row r="7" spans="1:6" x14ac:dyDescent="0.2">
      <c r="B7" s="109"/>
      <c r="C7" s="109"/>
      <c r="D7" s="109"/>
      <c r="E7" s="109"/>
      <c r="F7" s="109"/>
    </row>
    <row r="8" spans="1:6" x14ac:dyDescent="0.2">
      <c r="A8" t="s">
        <v>56</v>
      </c>
      <c r="B8" s="109">
        <f>IF(SUM('Sheet 1'!H35,'Sheet 1'!H41)='Sheet 1'!B24,0,1)</f>
        <v>0</v>
      </c>
      <c r="C8" s="109">
        <f>IF(SUM('Sheet 1'!I35,'Sheet 1'!I41)='Sheet 1'!C24,0,1)</f>
        <v>1</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2018-11-12T18:33:00Z</dcterms:modified>
</cp:coreProperties>
</file>